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slash/Desktop/older files/"/>
    </mc:Choice>
  </mc:AlternateContent>
  <xr:revisionPtr revIDLastSave="0" documentId="8_{2DBAECCB-5779-434F-BECD-840632850660}" xr6:coauthVersionLast="47" xr6:coauthVersionMax="47" xr10:uidLastSave="{00000000-0000-0000-0000-000000000000}"/>
  <bookViews>
    <workbookView xWindow="23260" yWindow="4000" windowWidth="16000" windowHeight="10780" xr2:uid="{00000000-000D-0000-FFFF-FFFF00000000}"/>
  </bookViews>
  <sheets>
    <sheet name="Bidding Calc-Pt 1 (Production)" sheetId="2" r:id="rId1"/>
    <sheet name="Bidding Calc-Pt 2 (General)" sheetId="3" r:id="rId2"/>
    <sheet name="Scenario" sheetId="4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" i="2" l="1"/>
  <c r="C17" i="3"/>
  <c r="B36" i="3" s="1"/>
  <c r="D36" i="3" s="1"/>
  <c r="D39" i="3" s="1"/>
  <c r="B7" i="2"/>
  <c r="A9" i="2"/>
  <c r="C9" i="2"/>
  <c r="A12" i="2"/>
  <c r="C12" i="2"/>
  <c r="A15" i="2" s="1"/>
  <c r="C15" i="2" s="1"/>
  <c r="D23" i="2"/>
  <c r="D24" i="2"/>
  <c r="D25" i="2"/>
  <c r="D26" i="2"/>
  <c r="D27" i="2"/>
  <c r="D28" i="2"/>
  <c r="D29" i="2"/>
  <c r="D30" i="2"/>
  <c r="D31" i="2"/>
  <c r="D32" i="2"/>
  <c r="D33" i="2"/>
  <c r="D34" i="2"/>
  <c r="G25" i="2"/>
  <c r="I29" i="2"/>
  <c r="I30" i="2"/>
  <c r="I31" i="2"/>
  <c r="I32" i="2"/>
  <c r="B7" i="3"/>
  <c r="D11" i="3"/>
  <c r="D12" i="3"/>
  <c r="D15" i="3"/>
  <c r="D16" i="3"/>
  <c r="D21" i="3"/>
  <c r="D23" i="3" s="1"/>
  <c r="D22" i="3"/>
  <c r="E7" i="3"/>
  <c r="A36" i="3"/>
  <c r="A33" i="3"/>
  <c r="D30" i="3"/>
  <c r="B33" i="3"/>
  <c r="C33" i="3"/>
  <c r="C36" i="3"/>
  <c r="B13" i="3" l="1"/>
  <c r="D13" i="3" s="1"/>
  <c r="D17" i="3" s="1"/>
  <c r="B18" i="2"/>
  <c r="C18" i="2" s="1"/>
  <c r="B14" i="3"/>
  <c r="D14" i="3" s="1"/>
  <c r="B26" i="3" l="1"/>
  <c r="B39" i="3"/>
  <c r="A26" i="3"/>
  <c r="A39" i="3"/>
  <c r="D26" i="3" l="1"/>
  <c r="C39" i="3" s="1"/>
  <c r="E39" i="3" s="1"/>
  <c r="A42" i="3" s="1"/>
  <c r="C42" i="3" s="1"/>
  <c r="F26" i="3"/>
</calcChain>
</file>

<file path=xl/sharedStrings.xml><?xml version="1.0" encoding="utf-8"?>
<sst xmlns="http://schemas.openxmlformats.org/spreadsheetml/2006/main" count="138" uniqueCount="114">
  <si>
    <t>Bidding Calculator – Part 1</t>
  </si>
  <si>
    <t>Production Labor Calculator</t>
  </si>
  <si>
    <t>Position</t>
  </si>
  <si>
    <t>Wage/hour</t>
  </si>
  <si>
    <t>Work Days =</t>
  </si>
  <si>
    <t>Hours per week</t>
  </si>
  <si>
    <t>OT markup</t>
  </si>
  <si>
    <t>Foreperson</t>
  </si>
  <si>
    <t>Laborer</t>
  </si>
  <si>
    <t>Total</t>
  </si>
  <si>
    <t>Total wages/hour</t>
  </si>
  <si>
    <t>x   # of crew</t>
  </si>
  <si>
    <t>= Crew Average Wage</t>
  </si>
  <si>
    <t>Crew Average Wage</t>
  </si>
  <si>
    <t>x  1+overtime factor</t>
  </si>
  <si>
    <t>=  Overtime Rate</t>
  </si>
  <si>
    <t>Overtime Rate</t>
  </si>
  <si>
    <t>x  1 + risk factor</t>
  </si>
  <si>
    <t>=  Total Crew Average Wage</t>
  </si>
  <si>
    <t>Total Production Hours</t>
  </si>
  <si>
    <t>Total Crew Average Wage</t>
  </si>
  <si>
    <t>Production Labor Cost</t>
  </si>
  <si>
    <t>Production Material Calculator</t>
  </si>
  <si>
    <t>Production Subcontractor Calculator</t>
  </si>
  <si>
    <t>Material Item</t>
  </si>
  <si>
    <t>Quantity</t>
  </si>
  <si>
    <t>Per Item Cost</t>
  </si>
  <si>
    <t>Subcontractor</t>
  </si>
  <si>
    <t>Cost</t>
  </si>
  <si>
    <t>24” box trees</t>
  </si>
  <si>
    <t>Plumber</t>
  </si>
  <si>
    <t>15-gallon</t>
  </si>
  <si>
    <t>Electrician</t>
  </si>
  <si>
    <t>Sod (sq ft)</t>
  </si>
  <si>
    <t>5-gallon</t>
  </si>
  <si>
    <t>1-gallon</t>
  </si>
  <si>
    <t>Production Equipment Cost Calculator</t>
  </si>
  <si>
    <t>Mulch (yard)</t>
  </si>
  <si>
    <t>Type of Equipment</t>
  </si>
  <si>
    <t>Cost Per Hour</t>
  </si>
  <si>
    <t>Estimated Hours</t>
  </si>
  <si>
    <t>Total Cost</t>
  </si>
  <si>
    <t>Irrigation (valve)</t>
  </si>
  <si>
    <t>chainsaw</t>
  </si>
  <si>
    <t>Flagstone (sq ft)</t>
  </si>
  <si>
    <t>dingo w/bucket</t>
  </si>
  <si>
    <t>Lighting (fixture)</t>
  </si>
  <si>
    <t>6CY dump truck</t>
  </si>
  <si>
    <t>Amendments (yard)</t>
  </si>
  <si>
    <t>Fencing (linear ft)</t>
  </si>
  <si>
    <t>Bidding Calculator – Part 2</t>
  </si>
  <si>
    <t>General Conditions Material Cost Calculator</t>
  </si>
  <si>
    <t>General Conditions Subcontractor Cost Calculator</t>
  </si>
  <si>
    <t>Item</t>
  </si>
  <si>
    <t>Port-a-Potty</t>
  </si>
  <si>
    <t>Traffic Control</t>
  </si>
  <si>
    <t>Dump</t>
  </si>
  <si>
    <t>Rent-a-cop</t>
  </si>
  <si>
    <t>Permits</t>
  </si>
  <si>
    <t>Security</t>
  </si>
  <si>
    <t>General Conditions Labor Cost Calculator</t>
  </si>
  <si>
    <t>Non-production activity</t>
  </si>
  <si>
    <t>Total Wage Rate</t>
  </si>
  <si>
    <t>Supervisor</t>
  </si>
  <si>
    <t>Travel Time</t>
  </si>
  <si>
    <t>Load/Unload</t>
  </si>
  <si>
    <t>Warranty</t>
  </si>
  <si>
    <t>Design</t>
  </si>
  <si>
    <t>Estimating</t>
  </si>
  <si>
    <t>TOTALS</t>
  </si>
  <si>
    <t>General Conditions Equipment Cost Calculator</t>
  </si>
  <si>
    <t>Crew Truck ¾ ton</t>
  </si>
  <si>
    <t>Supervisor Truck ½ ton</t>
  </si>
  <si>
    <t>Labor Burden Cost Calculator</t>
  </si>
  <si>
    <t>+  General Conditions Labor Cost</t>
  </si>
  <si>
    <t>x  Labor Burden Rate</t>
  </si>
  <si>
    <t>=  Labor Burden Cost</t>
  </si>
  <si>
    <t>Total Labor Cost</t>
  </si>
  <si>
    <t>G&amp;A Overhead Cost Calculator</t>
  </si>
  <si>
    <t>G&amp;A Overhead Dollars</t>
  </si>
  <si>
    <t>Average # of Field Employees Per Year</t>
  </si>
  <si>
    <t>x  Average # of weeks worked</t>
  </si>
  <si>
    <t>x  Average # of hours Worked per week</t>
  </si>
  <si>
    <t>=  Total Field Hours Worked Per Year</t>
  </si>
  <si>
    <t>÷ Total Field Labor Hours</t>
  </si>
  <si>
    <t>= G&amp;A Cost per hour</t>
  </si>
  <si>
    <t>↑ annual</t>
  </si>
  <si>
    <t>↓ job</t>
  </si>
  <si>
    <t>Production Labor Hours</t>
  </si>
  <si>
    <t>+  General Conditions Labor Hours</t>
  </si>
  <si>
    <t>x G&amp;A Cost per hour</t>
  </si>
  <si>
    <t>= G&amp;A Overhead Cost</t>
  </si>
  <si>
    <t>Production Job Total Cost</t>
  </si>
  <si>
    <t>+  General Conditions Job Total Cost</t>
  </si>
  <si>
    <t>+  Labor Burden Cost</t>
  </si>
  <si>
    <t>+  G&amp;A Overhead Cost</t>
  </si>
  <si>
    <t>=  Breakeven Point</t>
  </si>
  <si>
    <t>Breakeven Point</t>
  </si>
  <si>
    <t>÷ 1 minus Net Profit Margin (27%)</t>
  </si>
  <si>
    <r>
      <rPr>
        <i/>
        <sz val="10"/>
        <color indexed="8"/>
        <rFont val="Helvetica"/>
        <family val="2"/>
      </rPr>
      <t xml:space="preserve">= </t>
    </r>
    <r>
      <rPr>
        <b/>
        <i/>
        <sz val="10"/>
        <color indexed="8"/>
        <rFont val="Helvetica"/>
        <family val="2"/>
      </rPr>
      <t>Final Job Price</t>
    </r>
  </si>
  <si>
    <t xml:space="preserve">You have determined that it will take you 11 days with a crew of 3 working 8-hour days to install this job.  Your labor burden rate is 0.30. You do not work overtime but work a straight 40-hour workweek and your risk factor is 12%.   </t>
  </si>
  <si>
    <t>Production Material Cost Calculator</t>
  </si>
  <si>
    <t>You will need to figure out all of the material need for this job.</t>
  </si>
  <si>
    <t>Production Subcontractor Cost</t>
  </si>
  <si>
    <t>On this project you will need a plumber at $1550 and an electrician for $300 for a total cost of $1850.  They both have insurance and you have received their insurance paperwork.</t>
  </si>
  <si>
    <t>Production Equipment Calculator</t>
  </si>
  <si>
    <t xml:space="preserve">You will need to bring equipment in to do this job.  You will need a chainsaw for 2 hours to remove some small trees at $4.00/hour. You will need a Dingo with a bucket for 22 hours.  You will be using the large dump truck for 5 hours.  </t>
  </si>
  <si>
    <t>You will need to take a port-a-potty to the site for a total of $230.  Your permit fees came to $480.  Your dump fees cost $480.</t>
  </si>
  <si>
    <t xml:space="preserve">You will need to Rent-a-Cop for 2 8-hour shifts at $48 per hour.  </t>
  </si>
  <si>
    <t xml:space="preserve">Your supervisor will be on-site for 7 hours at $25/hour.  The crew travel time is 15 hours.  The load/unload time is 7 hours for this project.  You have 7 hours for warranty and callback work.  Your design time came to 9 hours at $55/hour and estimating time was 11 hours at $55/hour.  </t>
  </si>
  <si>
    <t xml:space="preserve">The crew truck is a ¾ ton truck and your supervisor is driving a ½ ton truck.  </t>
  </si>
  <si>
    <t xml:space="preserve">G &amp; A Overhead Cost Calculator </t>
  </si>
  <si>
    <t xml:space="preserve">Your G &amp; A overhead dollars are $100,000 with 5 field employees working 40 hours a week and they get 2 weeks of paid-time-off a year.  </t>
  </si>
  <si>
    <t xml:space="preserve">You are not bidding against anyone on this project but Mrs. Fiditch can be difficult so you need to build in a hassle-factor of 10%.  Your Profit Margin is 22%.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</si>
</sst>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0.00"/>
    <numFmt numFmtId="165" formatCode="&quot;$&quot;#,##0.00"/>
  </numFmts>
  <fonts count="10">
    <font>
      <sz val="10"/>
      <color indexed="8"/>
      <name val="Helvetica"/>
    </font>
    <font>
      <b/>
      <sz val="12"/>
      <color indexed="8"/>
      <name val="Helvetica"/>
      <family val="2"/>
    </font>
    <font>
      <b/>
      <i/>
      <sz val="10"/>
      <color indexed="8"/>
      <name val="Helvetica"/>
      <family val="2"/>
    </font>
    <font>
      <i/>
      <sz val="10"/>
      <color indexed="8"/>
      <name val="Helvetica"/>
      <family val="2"/>
    </font>
    <font>
      <b/>
      <sz val="10"/>
      <color indexed="8"/>
      <name val="Helvetica"/>
      <family val="2"/>
    </font>
    <font>
      <sz val="8"/>
      <name val="Helvetica"/>
      <family val="2"/>
    </font>
    <font>
      <sz val="12"/>
      <color indexed="8"/>
      <name val="Cambria"/>
      <family val="1"/>
    </font>
    <font>
      <b/>
      <u/>
      <sz val="12"/>
      <color indexed="8"/>
      <name val="Cambria"/>
      <family val="1"/>
    </font>
    <font>
      <b/>
      <u/>
      <sz val="11"/>
      <color indexed="8"/>
      <name val="Cambria"/>
      <family val="1"/>
    </font>
    <font>
      <b/>
      <sz val="11"/>
      <color indexed="8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/>
      <right/>
      <top/>
      <bottom style="thin">
        <color indexed="12"/>
      </bottom>
      <diagonal/>
    </border>
    <border>
      <left/>
      <right/>
      <top/>
      <bottom/>
      <diagonal/>
    </border>
    <border>
      <left style="thin">
        <color indexed="12"/>
      </left>
      <right style="thin">
        <color indexed="12"/>
      </right>
      <top/>
      <bottom/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12"/>
      </left>
      <right/>
      <top/>
      <bottom/>
      <diagonal/>
    </border>
    <border>
      <left/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8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2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3" fillId="0" borderId="5" xfId="0" applyNumberFormat="1" applyFont="1" applyBorder="1">
      <alignment vertical="top" wrapText="1"/>
    </xf>
    <xf numFmtId="49" fontId="0" fillId="0" borderId="6" xfId="0" applyNumberFormat="1" applyBorder="1" applyAlignment="1">
      <alignment horizontal="right" vertical="top" wrapText="1"/>
    </xf>
    <xf numFmtId="49" fontId="0" fillId="0" borderId="7" xfId="0" applyNumberFormat="1" applyBorder="1">
      <alignment vertical="top" wrapText="1"/>
    </xf>
    <xf numFmtId="49" fontId="3" fillId="0" borderId="8" xfId="0" applyNumberFormat="1" applyFont="1" applyBorder="1">
      <alignment vertical="top" wrapText="1"/>
    </xf>
    <xf numFmtId="49" fontId="3" fillId="0" borderId="6" xfId="0" applyNumberFormat="1" applyFont="1" applyBorder="1">
      <alignment vertical="top" wrapText="1"/>
    </xf>
    <xf numFmtId="49" fontId="3" fillId="0" borderId="9" xfId="0" applyNumberFormat="1" applyFont="1" applyBorder="1">
      <alignment vertical="top" wrapText="1"/>
    </xf>
    <xf numFmtId="49" fontId="0" fillId="0" borderId="5" xfId="0" applyNumberFormat="1" applyBorder="1">
      <alignment vertical="top" wrapText="1"/>
    </xf>
    <xf numFmtId="164" fontId="0" fillId="0" borderId="5" xfId="0" applyNumberFormat="1" applyBorder="1">
      <alignment vertical="top" wrapText="1"/>
    </xf>
    <xf numFmtId="0" fontId="0" fillId="0" borderId="6" xfId="0" applyBorder="1">
      <alignment vertical="top" wrapText="1"/>
    </xf>
    <xf numFmtId="0" fontId="0" fillId="0" borderId="7" xfId="0" applyBorder="1">
      <alignment vertical="top" wrapText="1"/>
    </xf>
    <xf numFmtId="0" fontId="0" fillId="0" borderId="8" xfId="0" applyNumberFormat="1" applyBorder="1">
      <alignment vertical="top" wrapText="1"/>
    </xf>
    <xf numFmtId="0" fontId="0" fillId="0" borderId="5" xfId="0" applyNumberFormat="1" applyBorder="1">
      <alignment vertical="top" wrapText="1"/>
    </xf>
    <xf numFmtId="0" fontId="0" fillId="0" borderId="6" xfId="0" applyNumberFormat="1" applyBorder="1">
      <alignment vertical="top" wrapText="1"/>
    </xf>
    <xf numFmtId="0" fontId="0" fillId="0" borderId="9" xfId="0" applyNumberFormat="1" applyBorder="1">
      <alignment vertical="top" wrapText="1"/>
    </xf>
    <xf numFmtId="9" fontId="0" fillId="0" borderId="5" xfId="0" applyNumberFormat="1" applyBorder="1">
      <alignment vertical="top" wrapText="1"/>
    </xf>
    <xf numFmtId="9" fontId="0" fillId="0" borderId="6" xfId="0" applyNumberFormat="1" applyBorder="1">
      <alignment vertical="top" wrapText="1"/>
    </xf>
    <xf numFmtId="9" fontId="0" fillId="0" borderId="9" xfId="0" applyNumberFormat="1" applyBorder="1">
      <alignment vertical="top" wrapText="1"/>
    </xf>
    <xf numFmtId="0" fontId="0" fillId="0" borderId="10" xfId="0" applyBorder="1">
      <alignment vertical="top" wrapText="1"/>
    </xf>
    <xf numFmtId="0" fontId="0" fillId="0" borderId="11" xfId="0" applyNumberFormat="1" applyBorder="1">
      <alignment vertical="top" wrapText="1"/>
    </xf>
    <xf numFmtId="0" fontId="0" fillId="0" borderId="12" xfId="0" applyBorder="1">
      <alignment vertical="top" wrapText="1"/>
    </xf>
    <xf numFmtId="0" fontId="0" fillId="0" borderId="13" xfId="0" applyBorder="1">
      <alignment vertical="top" wrapText="1"/>
    </xf>
    <xf numFmtId="49" fontId="3" fillId="0" borderId="14" xfId="0" applyNumberFormat="1" applyFont="1" applyBorder="1">
      <alignment vertical="top" wrapText="1"/>
    </xf>
    <xf numFmtId="49" fontId="3" fillId="0" borderId="10" xfId="0" applyNumberFormat="1" applyFont="1" applyBorder="1">
      <alignment vertical="top" wrapText="1"/>
    </xf>
    <xf numFmtId="0" fontId="0" fillId="0" borderId="15" xfId="0" applyNumberFormat="1" applyBorder="1">
      <alignment vertical="top" wrapText="1"/>
    </xf>
    <xf numFmtId="165" fontId="0" fillId="0" borderId="5" xfId="0" applyNumberFormat="1" applyBorder="1">
      <alignment vertical="top" wrapText="1"/>
    </xf>
    <xf numFmtId="0" fontId="0" fillId="0" borderId="16" xfId="0" applyNumberFormat="1" applyBorder="1">
      <alignment vertical="top" wrapText="1"/>
    </xf>
    <xf numFmtId="0" fontId="0" fillId="0" borderId="13" xfId="0" applyNumberFormat="1" applyBorder="1">
      <alignment vertical="top" wrapText="1"/>
    </xf>
    <xf numFmtId="49" fontId="2" fillId="0" borderId="9" xfId="0" applyNumberFormat="1" applyFont="1" applyBorder="1">
      <alignment vertical="top" wrapText="1"/>
    </xf>
    <xf numFmtId="0" fontId="0" fillId="0" borderId="17" xfId="0" applyBorder="1">
      <alignment vertical="top" wrapText="1"/>
    </xf>
    <xf numFmtId="165" fontId="0" fillId="0" borderId="6" xfId="0" applyNumberFormat="1" applyBorder="1">
      <alignment vertical="top" wrapText="1"/>
    </xf>
    <xf numFmtId="165" fontId="0" fillId="0" borderId="9" xfId="0" applyNumberFormat="1" applyBorder="1">
      <alignment vertical="top" wrapText="1"/>
    </xf>
    <xf numFmtId="0" fontId="0" fillId="0" borderId="18" xfId="0" applyNumberFormat="1" applyBorder="1">
      <alignment vertical="top" wrapText="1"/>
    </xf>
    <xf numFmtId="49" fontId="4" fillId="0" borderId="5" xfId="0" applyNumberFormat="1" applyFont="1" applyBorder="1" applyAlignment="1">
      <alignment horizontal="right" vertical="top" wrapText="1"/>
    </xf>
    <xf numFmtId="164" fontId="0" fillId="0" borderId="19" xfId="0" applyNumberFormat="1" applyBorder="1">
      <alignment vertical="top" wrapText="1"/>
    </xf>
    <xf numFmtId="0" fontId="0" fillId="0" borderId="20" xfId="0" applyNumberFormat="1" applyBorder="1">
      <alignment vertical="top" wrapText="1"/>
    </xf>
    <xf numFmtId="0" fontId="0" fillId="0" borderId="21" xfId="0" applyNumberFormat="1" applyBorder="1">
      <alignment vertical="top" wrapText="1"/>
    </xf>
    <xf numFmtId="0" fontId="0" fillId="0" borderId="22" xfId="0" applyNumberFormat="1" applyBorder="1">
      <alignment vertical="top" wrapText="1"/>
    </xf>
    <xf numFmtId="49" fontId="0" fillId="0" borderId="23" xfId="0" applyNumberFormat="1" applyBorder="1">
      <alignment vertical="top" wrapText="1"/>
    </xf>
    <xf numFmtId="49" fontId="4" fillId="0" borderId="5" xfId="0" applyNumberFormat="1" applyFont="1" applyBorder="1">
      <alignment vertical="top" wrapText="1"/>
    </xf>
    <xf numFmtId="0" fontId="0" fillId="0" borderId="14" xfId="0" applyNumberFormat="1" applyBorder="1">
      <alignment vertical="top" wrapText="1"/>
    </xf>
    <xf numFmtId="164" fontId="0" fillId="0" borderId="10" xfId="0" applyNumberFormat="1" applyBorder="1">
      <alignment vertical="top" wrapText="1"/>
    </xf>
    <xf numFmtId="49" fontId="0" fillId="0" borderId="10" xfId="0" applyNumberFormat="1" applyBorder="1">
      <alignment vertical="top" wrapText="1"/>
    </xf>
    <xf numFmtId="49" fontId="0" fillId="0" borderId="13" xfId="0" applyNumberFormat="1" applyBorder="1">
      <alignment vertical="top" wrapText="1"/>
    </xf>
    <xf numFmtId="49" fontId="3" fillId="0" borderId="19" xfId="0" applyNumberFormat="1" applyFont="1" applyBorder="1">
      <alignment vertical="top" wrapText="1"/>
    </xf>
    <xf numFmtId="164" fontId="0" fillId="0" borderId="7" xfId="0" applyNumberFormat="1" applyBorder="1">
      <alignment vertical="top" wrapText="1"/>
    </xf>
    <xf numFmtId="0" fontId="0" fillId="0" borderId="19" xfId="0" applyNumberFormat="1" applyBorder="1">
      <alignment vertical="top" wrapText="1"/>
    </xf>
    <xf numFmtId="0" fontId="0" fillId="0" borderId="15" xfId="0" applyBorder="1">
      <alignment vertical="top" wrapText="1"/>
    </xf>
    <xf numFmtId="165" fontId="0" fillId="0" borderId="7" xfId="0" applyNumberFormat="1" applyBorder="1">
      <alignment vertical="top" wrapText="1"/>
    </xf>
    <xf numFmtId="49" fontId="0" fillId="0" borderId="9" xfId="0" applyNumberFormat="1" applyBorder="1" applyAlignment="1">
      <alignment wrapText="1"/>
    </xf>
    <xf numFmtId="165" fontId="0" fillId="0" borderId="13" xfId="0" applyNumberFormat="1" applyBorder="1">
      <alignment vertical="top" wrapText="1"/>
    </xf>
    <xf numFmtId="49" fontId="0" fillId="0" borderId="9" xfId="0" applyNumberFormat="1" applyBorder="1">
      <alignment vertical="top" wrapText="1"/>
    </xf>
    <xf numFmtId="49" fontId="0" fillId="0" borderId="14" xfId="0" applyNumberFormat="1" applyBorder="1">
      <alignment vertical="top" wrapText="1"/>
    </xf>
    <xf numFmtId="0" fontId="0" fillId="0" borderId="23" xfId="0" applyNumberFormat="1" applyBorder="1">
      <alignment vertical="top" wrapText="1"/>
    </xf>
    <xf numFmtId="164" fontId="0" fillId="0" borderId="13" xfId="0" applyNumberFormat="1" applyBorder="1">
      <alignment vertical="top" wrapText="1"/>
    </xf>
    <xf numFmtId="49" fontId="3" fillId="0" borderId="24" xfId="0" applyNumberFormat="1" applyFont="1" applyBorder="1">
      <alignment vertical="top" wrapText="1"/>
    </xf>
    <xf numFmtId="49" fontId="3" fillId="0" borderId="25" xfId="0" applyNumberFormat="1" applyFont="1" applyBorder="1">
      <alignment vertical="top" wrapText="1"/>
    </xf>
    <xf numFmtId="164" fontId="0" fillId="2" borderId="5" xfId="0" applyNumberFormat="1" applyFill="1" applyBorder="1">
      <alignment vertical="top" wrapText="1"/>
    </xf>
    <xf numFmtId="0" fontId="0" fillId="2" borderId="5" xfId="0" applyNumberFormat="1" applyFill="1" applyBorder="1">
      <alignment vertical="top" wrapText="1"/>
    </xf>
    <xf numFmtId="165" fontId="0" fillId="2" borderId="5" xfId="0" applyNumberFormat="1" applyFill="1" applyBorder="1">
      <alignment vertical="top" wrapText="1"/>
    </xf>
    <xf numFmtId="165" fontId="3" fillId="2" borderId="5" xfId="0" applyNumberFormat="1" applyFont="1" applyFill="1" applyBorder="1">
      <alignment vertical="top" wrapText="1"/>
    </xf>
    <xf numFmtId="164" fontId="0" fillId="3" borderId="5" xfId="0" applyNumberFormat="1" applyFill="1" applyBorder="1">
      <alignment vertical="top" wrapText="1"/>
    </xf>
    <xf numFmtId="49" fontId="0" fillId="3" borderId="5" xfId="0" applyNumberFormat="1" applyFill="1" applyBorder="1">
      <alignment vertical="top" wrapText="1"/>
    </xf>
    <xf numFmtId="165" fontId="0" fillId="3" borderId="5" xfId="0" applyNumberFormat="1" applyFill="1" applyBorder="1">
      <alignment vertical="top" wrapText="1"/>
    </xf>
    <xf numFmtId="0" fontId="0" fillId="3" borderId="5" xfId="0" applyNumberFormat="1" applyFill="1" applyBorder="1">
      <alignment vertical="top" wrapText="1"/>
    </xf>
    <xf numFmtId="3" fontId="0" fillId="3" borderId="5" xfId="0" applyNumberFormat="1" applyFill="1" applyBorder="1">
      <alignment vertical="top" wrapText="1"/>
    </xf>
    <xf numFmtId="165" fontId="3" fillId="3" borderId="5" xfId="0" applyNumberFormat="1" applyFont="1" applyFill="1" applyBorder="1">
      <alignment vertical="top" wrapText="1"/>
    </xf>
    <xf numFmtId="49" fontId="8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0" fillId="0" borderId="0" xfId="0" applyNumberFormat="1">
      <alignment vertical="top" wrapText="1"/>
    </xf>
    <xf numFmtId="2" fontId="0" fillId="2" borderId="7" xfId="0" applyNumberFormat="1" applyFill="1" applyBorder="1">
      <alignment vertical="top" wrapText="1"/>
    </xf>
    <xf numFmtId="0" fontId="1" fillId="0" borderId="0" xfId="0" applyFont="1" applyAlignment="1">
      <alignment horizontal="center" vertical="center"/>
    </xf>
    <xf numFmtId="49" fontId="2" fillId="0" borderId="13" xfId="0" applyNumberFormat="1" applyFont="1" applyBorder="1">
      <alignment vertical="top" wrapText="1"/>
    </xf>
    <xf numFmtId="0" fontId="0" fillId="0" borderId="13" xfId="0" applyNumberFormat="1" applyBorder="1">
      <alignment vertical="top" wrapText="1"/>
    </xf>
    <xf numFmtId="0" fontId="0" fillId="0" borderId="7" xfId="0" applyBorder="1">
      <alignment vertical="top" wrapText="1"/>
    </xf>
    <xf numFmtId="49" fontId="2" fillId="0" borderId="15" xfId="0" applyNumberFormat="1" applyFont="1" applyBorder="1">
      <alignment vertical="top" wrapText="1"/>
    </xf>
    <xf numFmtId="49" fontId="2" fillId="0" borderId="1" xfId="0" applyNumberFormat="1" applyFont="1" applyBorder="1">
      <alignment vertical="top" wrapText="1"/>
    </xf>
    <xf numFmtId="0" fontId="0" fillId="0" borderId="2" xfId="0" applyNumberFormat="1" applyBorder="1">
      <alignment vertical="top" wrapText="1"/>
    </xf>
    <xf numFmtId="49" fontId="2" fillId="0" borderId="2" xfId="0" applyNumberFormat="1" applyFont="1" applyBorder="1">
      <alignment vertical="top" wrapText="1"/>
    </xf>
    <xf numFmtId="0" fontId="0" fillId="0" borderId="4" xfId="0" applyNumberFormat="1" applyBorder="1">
      <alignment vertical="top" wrapText="1"/>
    </xf>
  </cellXfs>
  <cellStyles count="1">
    <cellStyle name="Normal" xfId="0" builtinId="0"/>
  </cellStyles>
  <dxfs count="0"/>
  <tableStyles count="0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A5A5A5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34"/>
  <sheetViews>
    <sheetView showGridLines="0" tabSelected="1" zoomScale="125" zoomScaleNormal="125" zoomScalePageLayoutView="125" workbookViewId="0">
      <selection activeCell="C18" sqref="C18"/>
    </sheetView>
  </sheetViews>
  <sheetFormatPr baseColWidth="10" defaultColWidth="16.33203125" defaultRowHeight="18" customHeight="1"/>
  <cols>
    <col min="1" max="1" width="16.83203125" style="1" customWidth="1"/>
    <col min="2" max="2" width="16.33203125" style="1" customWidth="1"/>
    <col min="3" max="3" width="18.6640625" style="1" customWidth="1"/>
    <col min="4" max="4" width="16.33203125" style="1" customWidth="1"/>
    <col min="5" max="5" width="2.83203125" style="1" customWidth="1"/>
    <col min="6" max="6" width="13.33203125" style="1" customWidth="1"/>
    <col min="7" max="7" width="13" style="1" customWidth="1"/>
    <col min="8" max="8" width="9.33203125" style="1" customWidth="1"/>
    <col min="9" max="9" width="13" style="1" customWidth="1"/>
    <col min="10" max="256" width="16.33203125" style="1" customWidth="1"/>
  </cols>
  <sheetData>
    <row r="1" spans="1:9" ht="28" customHeight="1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spans="1:9" ht="20.25" customHeight="1">
      <c r="A2" s="82" t="s">
        <v>1</v>
      </c>
      <c r="B2" s="83"/>
      <c r="C2" s="3"/>
      <c r="D2" s="3"/>
      <c r="E2" s="3"/>
      <c r="F2" s="2"/>
      <c r="G2" s="2"/>
      <c r="H2" s="3"/>
      <c r="I2" s="4"/>
    </row>
    <row r="3" spans="1:9" ht="20.25" customHeight="1">
      <c r="A3" s="5" t="s">
        <v>2</v>
      </c>
      <c r="B3" s="5" t="s">
        <v>3</v>
      </c>
      <c r="C3" s="6" t="s">
        <v>4</v>
      </c>
      <c r="D3" s="76">
        <v>264</v>
      </c>
      <c r="E3" s="8"/>
      <c r="F3" s="5" t="s">
        <v>5</v>
      </c>
      <c r="G3" s="5" t="s">
        <v>6</v>
      </c>
      <c r="H3" s="9"/>
      <c r="I3" s="10"/>
    </row>
    <row r="4" spans="1:9" ht="20.25" customHeight="1">
      <c r="A4" s="11" t="s">
        <v>7</v>
      </c>
      <c r="B4" s="61">
        <v>18</v>
      </c>
      <c r="C4" s="13"/>
      <c r="D4" s="14"/>
      <c r="E4" s="15"/>
      <c r="F4" s="16">
        <v>40</v>
      </c>
      <c r="G4" s="16">
        <v>0</v>
      </c>
      <c r="H4" s="17"/>
      <c r="I4" s="18"/>
    </row>
    <row r="5" spans="1:9" ht="20.25" customHeight="1">
      <c r="A5" s="11" t="s">
        <v>8</v>
      </c>
      <c r="B5" s="61">
        <v>12</v>
      </c>
      <c r="C5" s="13"/>
      <c r="D5" s="14"/>
      <c r="E5" s="15"/>
      <c r="F5" s="16">
        <v>45</v>
      </c>
      <c r="G5" s="19">
        <v>0.06</v>
      </c>
      <c r="H5" s="20"/>
      <c r="I5" s="21"/>
    </row>
    <row r="6" spans="1:9" ht="20.25" customHeight="1">
      <c r="A6" s="11" t="s">
        <v>8</v>
      </c>
      <c r="B6" s="61">
        <v>12</v>
      </c>
      <c r="C6" s="13"/>
      <c r="D6" s="14"/>
      <c r="E6" s="15"/>
      <c r="F6" s="16">
        <v>50</v>
      </c>
      <c r="G6" s="19">
        <v>0.1</v>
      </c>
      <c r="H6" s="20"/>
      <c r="I6" s="21"/>
    </row>
    <row r="7" spans="1:9" ht="20.25" customHeight="1">
      <c r="A7" s="11" t="s">
        <v>9</v>
      </c>
      <c r="B7" s="65">
        <f>SUM(B4:B6)</f>
        <v>42</v>
      </c>
      <c r="C7" s="13"/>
      <c r="D7" s="14"/>
      <c r="E7" s="14"/>
      <c r="F7" s="22"/>
      <c r="G7" s="22"/>
      <c r="H7" s="14"/>
      <c r="I7" s="18"/>
    </row>
    <row r="8" spans="1:9" ht="11" customHeight="1">
      <c r="A8" s="23"/>
      <c r="B8" s="24"/>
      <c r="C8" s="25"/>
      <c r="D8" s="14"/>
      <c r="E8" s="14"/>
      <c r="F8" s="14"/>
      <c r="G8" s="14"/>
      <c r="H8" s="14"/>
      <c r="I8" s="18"/>
    </row>
    <row r="9" spans="1:9" ht="20.25" customHeight="1">
      <c r="A9" s="65">
        <f>B7</f>
        <v>42</v>
      </c>
      <c r="B9" s="62">
        <v>3</v>
      </c>
      <c r="C9" s="65">
        <f>A9/3</f>
        <v>14</v>
      </c>
      <c r="D9" s="13"/>
      <c r="E9" s="14"/>
      <c r="F9" s="14"/>
      <c r="G9" s="14"/>
      <c r="H9" s="14"/>
      <c r="I9" s="18"/>
    </row>
    <row r="10" spans="1:9" ht="20.25" customHeight="1">
      <c r="A10" s="26" t="s">
        <v>10</v>
      </c>
      <c r="B10" s="27" t="s">
        <v>11</v>
      </c>
      <c r="C10" s="27" t="s">
        <v>12</v>
      </c>
      <c r="D10" s="14"/>
      <c r="E10" s="14"/>
      <c r="F10" s="14"/>
      <c r="G10" s="14"/>
      <c r="H10" s="14"/>
      <c r="I10" s="18"/>
    </row>
    <row r="11" spans="1:9" ht="8.25" customHeight="1">
      <c r="A11" s="28"/>
      <c r="B11" s="25"/>
      <c r="C11" s="25"/>
      <c r="D11" s="14"/>
      <c r="E11" s="14"/>
      <c r="F11" s="14"/>
      <c r="G11" s="14"/>
      <c r="H11" s="14"/>
      <c r="I11" s="18"/>
    </row>
    <row r="12" spans="1:9" ht="20.25" customHeight="1">
      <c r="A12" s="65">
        <f>C9</f>
        <v>14</v>
      </c>
      <c r="B12" s="62">
        <v>1</v>
      </c>
      <c r="C12" s="65">
        <f>A12*B12</f>
        <v>14</v>
      </c>
      <c r="D12" s="13"/>
      <c r="E12" s="14"/>
      <c r="F12" s="14"/>
      <c r="G12" s="14"/>
      <c r="H12" s="14"/>
      <c r="I12" s="18"/>
    </row>
    <row r="13" spans="1:9" ht="20.25" customHeight="1">
      <c r="A13" s="26" t="s">
        <v>13</v>
      </c>
      <c r="B13" s="27" t="s">
        <v>14</v>
      </c>
      <c r="C13" s="27" t="s">
        <v>15</v>
      </c>
      <c r="D13" s="14"/>
      <c r="E13" s="14"/>
      <c r="F13" s="14"/>
      <c r="G13" s="14"/>
      <c r="H13" s="14"/>
      <c r="I13" s="18"/>
    </row>
    <row r="14" spans="1:9" ht="8.25" customHeight="1">
      <c r="A14" s="28"/>
      <c r="B14" s="25"/>
      <c r="C14" s="25"/>
      <c r="D14" s="14"/>
      <c r="E14" s="14"/>
      <c r="F14" s="14"/>
      <c r="G14" s="14"/>
      <c r="H14" s="14"/>
      <c r="I14" s="18"/>
    </row>
    <row r="15" spans="1:9" ht="20.25" customHeight="1">
      <c r="A15" s="65">
        <f>C12</f>
        <v>14</v>
      </c>
      <c r="B15" s="62">
        <v>1.1200000000000001</v>
      </c>
      <c r="C15" s="65">
        <f>A15*B15</f>
        <v>15.680000000000001</v>
      </c>
      <c r="D15" s="13"/>
      <c r="E15" s="14"/>
      <c r="F15" s="14"/>
      <c r="G15" s="14"/>
      <c r="H15" s="14"/>
      <c r="I15" s="18"/>
    </row>
    <row r="16" spans="1:9" ht="32.25" customHeight="1">
      <c r="A16" s="26" t="s">
        <v>16</v>
      </c>
      <c r="B16" s="27" t="s">
        <v>17</v>
      </c>
      <c r="C16" s="27" t="s">
        <v>18</v>
      </c>
      <c r="D16" s="14"/>
      <c r="E16" s="14"/>
      <c r="F16" s="14"/>
      <c r="G16" s="14"/>
      <c r="H16" s="14"/>
      <c r="I16" s="18"/>
    </row>
    <row r="17" spans="1:9" ht="8.25" customHeight="1">
      <c r="A17" s="28"/>
      <c r="B17" s="25"/>
      <c r="C17" s="25"/>
      <c r="D17" s="14"/>
      <c r="E17" s="14"/>
      <c r="F17" s="14"/>
      <c r="G17" s="14"/>
      <c r="H17" s="14"/>
      <c r="I17" s="18"/>
    </row>
    <row r="18" spans="1:9" ht="20.25" customHeight="1">
      <c r="A18" s="66">
        <f>D3</f>
        <v>264</v>
      </c>
      <c r="B18" s="65">
        <f>C15</f>
        <v>15.680000000000001</v>
      </c>
      <c r="C18" s="67">
        <f>A18*B18</f>
        <v>4139.5200000000004</v>
      </c>
      <c r="D18" s="13"/>
      <c r="E18" s="14"/>
      <c r="F18" s="14"/>
      <c r="G18" s="14"/>
      <c r="H18" s="14"/>
      <c r="I18" s="18"/>
    </row>
    <row r="19" spans="1:9" ht="32.25" customHeight="1">
      <c r="A19" s="26" t="s">
        <v>19</v>
      </c>
      <c r="B19" s="27" t="s">
        <v>20</v>
      </c>
      <c r="C19" s="27" t="s">
        <v>21</v>
      </c>
      <c r="D19" s="14"/>
      <c r="E19" s="14"/>
      <c r="F19" s="14"/>
      <c r="G19" s="14"/>
      <c r="H19" s="14"/>
      <c r="I19" s="18"/>
    </row>
    <row r="20" spans="1:9" ht="20" customHeight="1">
      <c r="A20" s="30"/>
      <c r="B20" s="14"/>
      <c r="C20" s="14"/>
      <c r="D20" s="14"/>
      <c r="E20" s="14"/>
      <c r="F20" s="14"/>
      <c r="G20" s="14"/>
      <c r="H20" s="14"/>
      <c r="I20" s="18"/>
    </row>
    <row r="21" spans="1:9" ht="20.25" customHeight="1">
      <c r="A21" s="81" t="s">
        <v>22</v>
      </c>
      <c r="B21" s="79"/>
      <c r="C21" s="31"/>
      <c r="D21" s="31"/>
      <c r="E21" s="14"/>
      <c r="F21" s="78" t="s">
        <v>23</v>
      </c>
      <c r="G21" s="79"/>
      <c r="H21" s="80"/>
      <c r="I21" s="32"/>
    </row>
    <row r="22" spans="1:9" ht="20.25" customHeight="1">
      <c r="A22" s="5" t="s">
        <v>24</v>
      </c>
      <c r="B22" s="5" t="s">
        <v>25</v>
      </c>
      <c r="C22" s="5" t="s">
        <v>26</v>
      </c>
      <c r="D22" s="5" t="s">
        <v>9</v>
      </c>
      <c r="E22" s="33"/>
      <c r="F22" s="5" t="s">
        <v>27</v>
      </c>
      <c r="G22" s="5" t="s">
        <v>28</v>
      </c>
      <c r="H22" s="9"/>
      <c r="I22" s="10"/>
    </row>
    <row r="23" spans="1:9" ht="20.25" customHeight="1">
      <c r="A23" s="11" t="s">
        <v>29</v>
      </c>
      <c r="B23" s="62">
        <v>3</v>
      </c>
      <c r="C23" s="12">
        <v>105</v>
      </c>
      <c r="D23" s="67">
        <f t="shared" ref="D23:D33" si="0">B23*C23</f>
        <v>315</v>
      </c>
      <c r="E23" s="33"/>
      <c r="F23" s="11" t="s">
        <v>30</v>
      </c>
      <c r="G23" s="63">
        <v>1550</v>
      </c>
      <c r="H23" s="34"/>
      <c r="I23" s="35"/>
    </row>
    <row r="24" spans="1:9" ht="20.25" customHeight="1">
      <c r="A24" s="11" t="s">
        <v>31</v>
      </c>
      <c r="B24" s="62">
        <v>26</v>
      </c>
      <c r="C24" s="12">
        <v>65</v>
      </c>
      <c r="D24" s="67">
        <f t="shared" si="0"/>
        <v>1690</v>
      </c>
      <c r="E24" s="33"/>
      <c r="F24" s="11" t="s">
        <v>32</v>
      </c>
      <c r="G24" s="63">
        <v>300</v>
      </c>
      <c r="H24" s="34"/>
      <c r="I24" s="35"/>
    </row>
    <row r="25" spans="1:9" ht="20.25" customHeight="1">
      <c r="A25" s="11" t="s">
        <v>33</v>
      </c>
      <c r="B25" s="62">
        <v>0</v>
      </c>
      <c r="C25" s="12">
        <v>2.5</v>
      </c>
      <c r="D25" s="67">
        <f t="shared" si="0"/>
        <v>0</v>
      </c>
      <c r="E25" s="33"/>
      <c r="F25" s="11" t="s">
        <v>9</v>
      </c>
      <c r="G25" s="67">
        <f>SUM(G23:G24)</f>
        <v>1850</v>
      </c>
      <c r="H25" s="34"/>
      <c r="I25" s="35"/>
    </row>
    <row r="26" spans="1:9" ht="20.25" customHeight="1">
      <c r="A26" s="11" t="s">
        <v>34</v>
      </c>
      <c r="B26" s="62">
        <v>120</v>
      </c>
      <c r="C26" s="12">
        <v>28</v>
      </c>
      <c r="D26" s="67">
        <f t="shared" si="0"/>
        <v>3360</v>
      </c>
      <c r="E26" s="13"/>
      <c r="F26" s="22"/>
      <c r="G26" s="22"/>
      <c r="H26" s="14"/>
      <c r="I26" s="18"/>
    </row>
    <row r="27" spans="1:9" ht="20.25" customHeight="1">
      <c r="A27" s="11" t="s">
        <v>35</v>
      </c>
      <c r="B27" s="62">
        <v>180</v>
      </c>
      <c r="C27" s="12">
        <v>8</v>
      </c>
      <c r="D27" s="67">
        <f t="shared" si="0"/>
        <v>1440</v>
      </c>
      <c r="E27" s="13"/>
      <c r="F27" s="78" t="s">
        <v>36</v>
      </c>
      <c r="G27" s="79"/>
      <c r="H27" s="79"/>
      <c r="I27" s="36"/>
    </row>
    <row r="28" spans="1:9" ht="32.25" customHeight="1">
      <c r="A28" s="11" t="s">
        <v>37</v>
      </c>
      <c r="B28" s="62">
        <v>15</v>
      </c>
      <c r="C28" s="12">
        <v>22</v>
      </c>
      <c r="D28" s="67">
        <f t="shared" si="0"/>
        <v>330</v>
      </c>
      <c r="E28" s="33"/>
      <c r="F28" s="5" t="s">
        <v>38</v>
      </c>
      <c r="G28" s="5" t="s">
        <v>39</v>
      </c>
      <c r="H28" s="5" t="s">
        <v>40</v>
      </c>
      <c r="I28" s="5" t="s">
        <v>41</v>
      </c>
    </row>
    <row r="29" spans="1:9" ht="20.25" customHeight="1">
      <c r="A29" s="11" t="s">
        <v>42</v>
      </c>
      <c r="B29" s="62">
        <v>5</v>
      </c>
      <c r="C29" s="12">
        <v>450</v>
      </c>
      <c r="D29" s="67">
        <f t="shared" si="0"/>
        <v>2250</v>
      </c>
      <c r="E29" s="33"/>
      <c r="F29" s="11" t="s">
        <v>43</v>
      </c>
      <c r="G29" s="61">
        <v>4</v>
      </c>
      <c r="H29" s="62">
        <v>2</v>
      </c>
      <c r="I29" s="65">
        <f>G29*H29</f>
        <v>8</v>
      </c>
    </row>
    <row r="30" spans="1:9" ht="20.25" customHeight="1">
      <c r="A30" s="11" t="s">
        <v>44</v>
      </c>
      <c r="B30" s="62">
        <v>250</v>
      </c>
      <c r="C30" s="12">
        <v>54</v>
      </c>
      <c r="D30" s="67">
        <f t="shared" si="0"/>
        <v>13500</v>
      </c>
      <c r="E30" s="33"/>
      <c r="F30" s="11" t="s">
        <v>45</v>
      </c>
      <c r="G30" s="61">
        <v>15</v>
      </c>
      <c r="H30" s="62">
        <v>22</v>
      </c>
      <c r="I30" s="65">
        <f>G30*H30</f>
        <v>330</v>
      </c>
    </row>
    <row r="31" spans="1:9" ht="20.25" customHeight="1">
      <c r="A31" s="11" t="s">
        <v>46</v>
      </c>
      <c r="B31" s="62">
        <v>10</v>
      </c>
      <c r="C31" s="12">
        <v>275</v>
      </c>
      <c r="D31" s="67">
        <f t="shared" si="0"/>
        <v>2750</v>
      </c>
      <c r="E31" s="33"/>
      <c r="F31" s="11" t="s">
        <v>47</v>
      </c>
      <c r="G31" s="61">
        <v>20</v>
      </c>
      <c r="H31" s="62">
        <v>5</v>
      </c>
      <c r="I31" s="65">
        <f>G31*H31</f>
        <v>100</v>
      </c>
    </row>
    <row r="32" spans="1:9" ht="20.25" customHeight="1">
      <c r="A32" s="11" t="s">
        <v>48</v>
      </c>
      <c r="B32" s="62">
        <v>8</v>
      </c>
      <c r="C32" s="12">
        <v>96</v>
      </c>
      <c r="D32" s="67">
        <f t="shared" si="0"/>
        <v>768</v>
      </c>
      <c r="E32" s="33"/>
      <c r="F32" s="16"/>
      <c r="G32" s="16"/>
      <c r="H32" s="37" t="s">
        <v>9</v>
      </c>
      <c r="I32" s="67">
        <f>SUM(I29:I31)</f>
        <v>438</v>
      </c>
    </row>
    <row r="33" spans="1:9" ht="20.25" customHeight="1">
      <c r="A33" s="11" t="s">
        <v>49</v>
      </c>
      <c r="B33" s="62">
        <v>200</v>
      </c>
      <c r="C33" s="12">
        <v>28</v>
      </c>
      <c r="D33" s="67">
        <f t="shared" si="0"/>
        <v>5600</v>
      </c>
      <c r="E33" s="13"/>
      <c r="F33" s="22"/>
      <c r="G33" s="22"/>
      <c r="H33" s="22"/>
      <c r="I33" s="38"/>
    </row>
    <row r="34" spans="1:9" ht="20.25" customHeight="1">
      <c r="A34" s="11"/>
      <c r="B34" s="16"/>
      <c r="C34" s="37" t="s">
        <v>9</v>
      </c>
      <c r="D34" s="67">
        <f>SUM(D23:D33)</f>
        <v>32003</v>
      </c>
      <c r="E34" s="39"/>
      <c r="F34" s="40"/>
      <c r="G34" s="40"/>
      <c r="H34" s="40"/>
      <c r="I34" s="41"/>
    </row>
  </sheetData>
  <mergeCells count="5">
    <mergeCell ref="A1:I1"/>
    <mergeCell ref="F21:H21"/>
    <mergeCell ref="A21:B21"/>
    <mergeCell ref="F27:H27"/>
    <mergeCell ref="A2:B2"/>
  </mergeCells>
  <phoneticPr fontId="5" type="noConversion"/>
  <pageMargins left="0.5" right="0.5" top="0.5" bottom="0.5" header="0.27777800000000002" footer="0.27777800000000002"/>
  <pageSetup scale="75" orientation="portrait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V43"/>
  <sheetViews>
    <sheetView showGridLines="0" workbookViewId="0">
      <selection activeCell="B43" sqref="B43"/>
    </sheetView>
  </sheetViews>
  <sheetFormatPr baseColWidth="10" defaultColWidth="16.33203125" defaultRowHeight="18" customHeight="1"/>
  <cols>
    <col min="1" max="1" width="18.6640625" style="1" customWidth="1"/>
    <col min="2" max="4" width="18.33203125" style="1" customWidth="1"/>
    <col min="5" max="5" width="18.5" style="1" customWidth="1"/>
    <col min="6" max="256" width="16.33203125" style="1" customWidth="1"/>
  </cols>
  <sheetData>
    <row r="1" spans="1:6" ht="28" customHeight="1">
      <c r="A1" s="77" t="s">
        <v>50</v>
      </c>
      <c r="B1" s="77"/>
      <c r="C1" s="77"/>
      <c r="D1" s="77"/>
      <c r="E1" s="77"/>
      <c r="F1" s="77"/>
    </row>
    <row r="2" spans="1:6" ht="20.25" customHeight="1">
      <c r="A2" s="82" t="s">
        <v>51</v>
      </c>
      <c r="B2" s="83"/>
      <c r="C2" s="3"/>
      <c r="D2" s="84" t="s">
        <v>52</v>
      </c>
      <c r="E2" s="83"/>
      <c r="F2" s="85"/>
    </row>
    <row r="3" spans="1:6" ht="20.25" customHeight="1">
      <c r="A3" s="5" t="s">
        <v>53</v>
      </c>
      <c r="B3" s="5" t="s">
        <v>28</v>
      </c>
      <c r="C3" s="33"/>
      <c r="D3" s="5" t="s">
        <v>27</v>
      </c>
      <c r="E3" s="5" t="s">
        <v>28</v>
      </c>
      <c r="F3" s="42"/>
    </row>
    <row r="4" spans="1:6" ht="20.25" customHeight="1">
      <c r="A4" s="11" t="s">
        <v>54</v>
      </c>
      <c r="B4" s="63">
        <v>230</v>
      </c>
      <c r="C4" s="33"/>
      <c r="D4" s="11" t="s">
        <v>55</v>
      </c>
      <c r="E4" s="61"/>
      <c r="F4" s="42"/>
    </row>
    <row r="5" spans="1:6" ht="20.25" customHeight="1">
      <c r="A5" s="11" t="s">
        <v>56</v>
      </c>
      <c r="B5" s="63">
        <v>480</v>
      </c>
      <c r="C5" s="33"/>
      <c r="D5" s="11" t="s">
        <v>57</v>
      </c>
      <c r="E5" s="61">
        <v>768</v>
      </c>
      <c r="F5" s="42"/>
    </row>
    <row r="6" spans="1:6" ht="20.25" customHeight="1">
      <c r="A6" s="11" t="s">
        <v>58</v>
      </c>
      <c r="B6" s="63">
        <v>480</v>
      </c>
      <c r="C6" s="33"/>
      <c r="D6" s="11" t="s">
        <v>59</v>
      </c>
      <c r="E6" s="61"/>
      <c r="F6" s="42"/>
    </row>
    <row r="7" spans="1:6" ht="20.25" customHeight="1">
      <c r="A7" s="43" t="s">
        <v>9</v>
      </c>
      <c r="B7" s="67">
        <f>SUM(B4:B6)</f>
        <v>1190</v>
      </c>
      <c r="C7" s="33"/>
      <c r="D7" s="43" t="s">
        <v>9</v>
      </c>
      <c r="E7" s="65">
        <f>SUM(E4:E6)</f>
        <v>768</v>
      </c>
      <c r="F7" s="42"/>
    </row>
    <row r="8" spans="1:6" ht="20.25" customHeight="1">
      <c r="A8" s="44"/>
      <c r="B8" s="22"/>
      <c r="C8" s="14"/>
      <c r="D8" s="22"/>
      <c r="E8" s="22"/>
      <c r="F8" s="18"/>
    </row>
    <row r="9" spans="1:6" ht="20.25" customHeight="1">
      <c r="A9" s="81" t="s">
        <v>60</v>
      </c>
      <c r="B9" s="79"/>
      <c r="C9" s="31"/>
      <c r="D9" s="31"/>
      <c r="E9" s="14"/>
      <c r="F9" s="18"/>
    </row>
    <row r="10" spans="1:6" ht="20.25" customHeight="1">
      <c r="A10" s="5" t="s">
        <v>61</v>
      </c>
      <c r="B10" s="5" t="s">
        <v>62</v>
      </c>
      <c r="C10" s="5" t="s">
        <v>40</v>
      </c>
      <c r="D10" s="5" t="s">
        <v>41</v>
      </c>
      <c r="E10" s="13"/>
      <c r="F10" s="18"/>
    </row>
    <row r="11" spans="1:6" ht="20.25" customHeight="1">
      <c r="A11" s="11" t="s">
        <v>63</v>
      </c>
      <c r="B11" s="61">
        <v>32</v>
      </c>
      <c r="C11" s="62">
        <v>10</v>
      </c>
      <c r="D11" s="65">
        <f t="shared" ref="D11:D16" si="0">B11*C11</f>
        <v>320</v>
      </c>
      <c r="E11" s="13"/>
      <c r="F11" s="18"/>
    </row>
    <row r="12" spans="1:6" ht="20.25" customHeight="1">
      <c r="A12" s="11" t="s">
        <v>64</v>
      </c>
      <c r="B12" s="61">
        <v>15.68</v>
      </c>
      <c r="C12" s="62">
        <v>15</v>
      </c>
      <c r="D12" s="65">
        <f t="shared" si="0"/>
        <v>235.2</v>
      </c>
      <c r="E12" s="13"/>
      <c r="F12" s="18"/>
    </row>
    <row r="13" spans="1:6" ht="20.25" customHeight="1">
      <c r="A13" s="11" t="s">
        <v>65</v>
      </c>
      <c r="B13" s="61">
        <f>'Bidding Calc-Pt 1 (Production)'!C15</f>
        <v>15.680000000000001</v>
      </c>
      <c r="C13" s="62">
        <v>7</v>
      </c>
      <c r="D13" s="65">
        <f t="shared" si="0"/>
        <v>109.76</v>
      </c>
      <c r="E13" s="13"/>
      <c r="F13" s="18"/>
    </row>
    <row r="14" spans="1:6" ht="20.25" customHeight="1">
      <c r="A14" s="11" t="s">
        <v>66</v>
      </c>
      <c r="B14" s="61">
        <f>'Bidding Calc-Pt 1 (Production)'!C15</f>
        <v>15.680000000000001</v>
      </c>
      <c r="C14" s="62">
        <v>7</v>
      </c>
      <c r="D14" s="65">
        <f t="shared" si="0"/>
        <v>109.76</v>
      </c>
      <c r="E14" s="13"/>
      <c r="F14" s="18"/>
    </row>
    <row r="15" spans="1:6" ht="20.25" customHeight="1">
      <c r="A15" s="11" t="s">
        <v>67</v>
      </c>
      <c r="B15" s="61">
        <v>55</v>
      </c>
      <c r="C15" s="62">
        <v>9</v>
      </c>
      <c r="D15" s="65">
        <f t="shared" si="0"/>
        <v>495</v>
      </c>
      <c r="E15" s="13"/>
      <c r="F15" s="18"/>
    </row>
    <row r="16" spans="1:6" ht="20.25" customHeight="1">
      <c r="A16" s="11" t="s">
        <v>68</v>
      </c>
      <c r="B16" s="61">
        <v>55</v>
      </c>
      <c r="C16" s="62">
        <v>11</v>
      </c>
      <c r="D16" s="65">
        <f t="shared" si="0"/>
        <v>605</v>
      </c>
      <c r="E16" s="13"/>
      <c r="F16" s="18"/>
    </row>
    <row r="17" spans="1:6" ht="20.25" customHeight="1">
      <c r="A17" s="16"/>
      <c r="B17" s="43" t="s">
        <v>69</v>
      </c>
      <c r="C17" s="16">
        <f>SUM(C11:C16)</f>
        <v>59</v>
      </c>
      <c r="D17" s="67">
        <f>SUM(D11:D16)</f>
        <v>1874.72</v>
      </c>
      <c r="E17" s="13"/>
      <c r="F17" s="18"/>
    </row>
    <row r="18" spans="1:6" ht="20.25" customHeight="1">
      <c r="A18" s="44"/>
      <c r="B18" s="45"/>
      <c r="C18" s="46"/>
      <c r="D18" s="22"/>
      <c r="E18" s="14"/>
      <c r="F18" s="18"/>
    </row>
    <row r="19" spans="1:6" ht="20.25" customHeight="1">
      <c r="A19" s="81" t="s">
        <v>70</v>
      </c>
      <c r="B19" s="79"/>
      <c r="C19" s="79"/>
      <c r="D19" s="31"/>
      <c r="E19" s="14"/>
      <c r="F19" s="18"/>
    </row>
    <row r="20" spans="1:6" ht="20.25" customHeight="1">
      <c r="A20" s="5" t="s">
        <v>38</v>
      </c>
      <c r="B20" s="5" t="s">
        <v>39</v>
      </c>
      <c r="C20" s="5" t="s">
        <v>40</v>
      </c>
      <c r="D20" s="5" t="s">
        <v>41</v>
      </c>
      <c r="E20" s="13"/>
      <c r="F20" s="18"/>
    </row>
    <row r="21" spans="1:6" ht="20.25" customHeight="1">
      <c r="A21" s="11" t="s">
        <v>71</v>
      </c>
      <c r="B21" s="61">
        <v>6</v>
      </c>
      <c r="C21" s="62">
        <v>104</v>
      </c>
      <c r="D21" s="67">
        <f>B21*C21</f>
        <v>624</v>
      </c>
      <c r="E21" s="13"/>
      <c r="F21" s="18"/>
    </row>
    <row r="22" spans="1:6" ht="20.25" customHeight="1">
      <c r="A22" s="11" t="s">
        <v>72</v>
      </c>
      <c r="B22" s="61">
        <v>5</v>
      </c>
      <c r="C22" s="62">
        <v>10</v>
      </c>
      <c r="D22" s="67">
        <f>B22*C22</f>
        <v>50</v>
      </c>
      <c r="E22" s="13"/>
      <c r="F22" s="18"/>
    </row>
    <row r="23" spans="1:6" ht="20.25" customHeight="1">
      <c r="A23" s="16"/>
      <c r="B23" s="12"/>
      <c r="C23" s="43" t="s">
        <v>69</v>
      </c>
      <c r="D23" s="67">
        <f>SUM(D21:D22)</f>
        <v>674</v>
      </c>
      <c r="E23" s="13"/>
      <c r="F23" s="18"/>
    </row>
    <row r="24" spans="1:6" ht="20.25" customHeight="1">
      <c r="A24" s="44"/>
      <c r="B24" s="45"/>
      <c r="C24" s="46"/>
      <c r="D24" s="22"/>
      <c r="E24" s="14"/>
      <c r="F24" s="18"/>
    </row>
    <row r="25" spans="1:6" ht="20.25" customHeight="1">
      <c r="A25" s="81" t="s">
        <v>73</v>
      </c>
      <c r="B25" s="79"/>
      <c r="C25" s="47"/>
      <c r="D25" s="31"/>
      <c r="E25" s="14"/>
      <c r="F25" s="36"/>
    </row>
    <row r="26" spans="1:6" ht="20.25" customHeight="1">
      <c r="A26" s="67">
        <f>'Bidding Calc-Pt 1 (Production)'!C18</f>
        <v>4139.5200000000004</v>
      </c>
      <c r="B26" s="67">
        <f>D17</f>
        <v>1874.72</v>
      </c>
      <c r="C26" s="68">
        <v>0.3</v>
      </c>
      <c r="D26" s="67">
        <f>(A26+B26)*C26</f>
        <v>1804.2720000000002</v>
      </c>
      <c r="E26" s="33"/>
      <c r="F26" s="29">
        <f>SUM(A26:B26,D26)</f>
        <v>7818.5120000000006</v>
      </c>
    </row>
    <row r="27" spans="1:6" ht="32.25" customHeight="1">
      <c r="A27" s="26" t="s">
        <v>21</v>
      </c>
      <c r="B27" s="27" t="s">
        <v>74</v>
      </c>
      <c r="C27" s="27" t="s">
        <v>75</v>
      </c>
      <c r="D27" s="27" t="s">
        <v>76</v>
      </c>
      <c r="E27" s="14"/>
      <c r="F27" s="48" t="s">
        <v>77</v>
      </c>
    </row>
    <row r="28" spans="1:6" ht="20.25" customHeight="1">
      <c r="A28" s="30"/>
      <c r="B28" s="49"/>
      <c r="C28" s="7"/>
      <c r="D28" s="14"/>
      <c r="E28" s="14"/>
      <c r="F28" s="36"/>
    </row>
    <row r="29" spans="1:6" ht="20.25" customHeight="1">
      <c r="A29" s="81" t="s">
        <v>78</v>
      </c>
      <c r="B29" s="79"/>
      <c r="C29" s="31"/>
      <c r="D29" s="31"/>
      <c r="E29" s="8" t="s">
        <v>79</v>
      </c>
      <c r="F29" s="29">
        <v>100000</v>
      </c>
    </row>
    <row r="30" spans="1:6" ht="20.25" customHeight="1">
      <c r="A30" s="62">
        <v>5</v>
      </c>
      <c r="B30" s="62">
        <v>50</v>
      </c>
      <c r="C30" s="62">
        <v>40</v>
      </c>
      <c r="D30" s="69">
        <f>A30*B30*C30</f>
        <v>10000</v>
      </c>
      <c r="E30" s="13"/>
      <c r="F30" s="50"/>
    </row>
    <row r="31" spans="1:6" ht="32.25" customHeight="1">
      <c r="A31" s="26" t="s">
        <v>80</v>
      </c>
      <c r="B31" s="27" t="s">
        <v>81</v>
      </c>
      <c r="C31" s="27" t="s">
        <v>82</v>
      </c>
      <c r="D31" s="27" t="s">
        <v>83</v>
      </c>
      <c r="E31" s="14"/>
      <c r="F31" s="18"/>
    </row>
    <row r="32" spans="1:6" ht="8.25" customHeight="1">
      <c r="A32" s="51"/>
      <c r="B32" s="25"/>
      <c r="C32" s="31"/>
      <c r="D32" s="52"/>
      <c r="E32" s="14"/>
      <c r="F32" s="18"/>
    </row>
    <row r="33" spans="1:6" ht="20.25" customHeight="1">
      <c r="A33" s="67">
        <f>F29</f>
        <v>100000</v>
      </c>
      <c r="B33" s="68">
        <f>D30</f>
        <v>10000</v>
      </c>
      <c r="C33" s="65">
        <f>A33/B33</f>
        <v>10</v>
      </c>
      <c r="D33" s="34"/>
      <c r="E33" s="14"/>
      <c r="F33" s="18"/>
    </row>
    <row r="34" spans="1:6" ht="32.25" customHeight="1">
      <c r="A34" s="26" t="s">
        <v>79</v>
      </c>
      <c r="B34" s="27" t="s">
        <v>84</v>
      </c>
      <c r="C34" s="27" t="s">
        <v>85</v>
      </c>
      <c r="D34" s="52"/>
      <c r="E34" s="14"/>
      <c r="F34" s="53" t="s">
        <v>86</v>
      </c>
    </row>
    <row r="35" spans="1:6" ht="8.25" customHeight="1">
      <c r="A35" s="51"/>
      <c r="B35" s="25"/>
      <c r="C35" s="31"/>
      <c r="D35" s="54"/>
      <c r="E35" s="14"/>
      <c r="F35" s="18"/>
    </row>
    <row r="36" spans="1:6" ht="20.5" customHeight="1">
      <c r="A36" s="68">
        <f>'Bidding Calc-Pt 1 (Production)'!A18</f>
        <v>264</v>
      </c>
      <c r="B36" s="68">
        <f>C17</f>
        <v>59</v>
      </c>
      <c r="C36" s="65">
        <f>C33</f>
        <v>10</v>
      </c>
      <c r="D36" s="67">
        <f>(A36+B36)*C36</f>
        <v>3230</v>
      </c>
      <c r="E36" s="13"/>
      <c r="F36" s="55" t="s">
        <v>87</v>
      </c>
    </row>
    <row r="37" spans="1:6" ht="32.25" customHeight="1">
      <c r="A37" s="56" t="s">
        <v>88</v>
      </c>
      <c r="B37" s="46" t="s">
        <v>89</v>
      </c>
      <c r="C37" s="27" t="s">
        <v>90</v>
      </c>
      <c r="D37" s="27" t="s">
        <v>91</v>
      </c>
      <c r="E37" s="14"/>
      <c r="F37" s="18"/>
    </row>
    <row r="38" spans="1:6" ht="8.25" customHeight="1">
      <c r="A38" s="51"/>
      <c r="B38" s="25"/>
      <c r="C38" s="31"/>
      <c r="D38" s="54"/>
      <c r="E38" s="25"/>
      <c r="F38" s="18"/>
    </row>
    <row r="39" spans="1:6" ht="20.25" customHeight="1">
      <c r="A39" s="70">
        <f>SUM('Bidding Calc-Pt 1 (Production)'!C18,'Bidding Calc-Pt 1 (Production)'!D34,'Bidding Calc-Pt 1 (Production)'!G25,'Bidding Calc-Pt 1 (Production)'!I32)</f>
        <v>38430.520000000004</v>
      </c>
      <c r="B39" s="70">
        <f>SUM(B7,D17,D23,E7)</f>
        <v>4506.72</v>
      </c>
      <c r="C39" s="64">
        <f>D26</f>
        <v>1804.2720000000002</v>
      </c>
      <c r="D39" s="70">
        <f>D36</f>
        <v>3230</v>
      </c>
      <c r="E39" s="70">
        <f>SUM(A39:D39)</f>
        <v>47971.512000000002</v>
      </c>
      <c r="F39" s="57"/>
    </row>
    <row r="40" spans="1:6" ht="32.25" customHeight="1">
      <c r="A40" s="26" t="s">
        <v>92</v>
      </c>
      <c r="B40" s="27" t="s">
        <v>93</v>
      </c>
      <c r="C40" s="27" t="s">
        <v>94</v>
      </c>
      <c r="D40" s="27" t="s">
        <v>95</v>
      </c>
      <c r="E40" s="27" t="s">
        <v>96</v>
      </c>
      <c r="F40" s="18"/>
    </row>
    <row r="41" spans="1:6" ht="20.25" customHeight="1">
      <c r="A41" s="28"/>
      <c r="B41" s="58"/>
      <c r="C41" s="47"/>
      <c r="D41" s="14"/>
      <c r="E41" s="14"/>
      <c r="F41" s="18"/>
    </row>
    <row r="42" spans="1:6" ht="20.25" customHeight="1">
      <c r="A42" s="67">
        <f>E39</f>
        <v>47971.512000000002</v>
      </c>
      <c r="B42" s="62">
        <v>0.73</v>
      </c>
      <c r="C42" s="67">
        <f>A42/B42</f>
        <v>65714.400000000009</v>
      </c>
      <c r="D42" s="13"/>
      <c r="E42" s="14"/>
      <c r="F42" s="18"/>
    </row>
    <row r="43" spans="1:6" ht="32.25" customHeight="1">
      <c r="A43" s="59" t="s">
        <v>97</v>
      </c>
      <c r="B43" s="60" t="s">
        <v>98</v>
      </c>
      <c r="C43" s="60" t="s">
        <v>99</v>
      </c>
      <c r="D43" s="40"/>
      <c r="E43" s="40"/>
      <c r="F43" s="41"/>
    </row>
  </sheetData>
  <mergeCells count="7">
    <mergeCell ref="A1:F1"/>
    <mergeCell ref="D2:F2"/>
    <mergeCell ref="A25:B25"/>
    <mergeCell ref="A2:B2"/>
    <mergeCell ref="A29:B29"/>
    <mergeCell ref="A9:B9"/>
    <mergeCell ref="A19:C19"/>
  </mergeCells>
  <phoneticPr fontId="5" type="noConversion"/>
  <pageMargins left="0.5" right="0.5" top="0.5" bottom="0.5" header="0.27777800000000002" footer="0.27777800000000002"/>
  <pageSetup scale="79" orientation="portrait"/>
  <headerFooter>
    <oddHeader>&amp;R&amp;"Helvetica,Regular"&amp;12&amp;K000000Mary Williams
HORT 55A  11/29/15</oddHead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2"/>
  <sheetViews>
    <sheetView view="pageLayout" workbookViewId="0">
      <selection activeCell="A26" sqref="A26"/>
    </sheetView>
  </sheetViews>
  <sheetFormatPr baseColWidth="10" defaultRowHeight="13"/>
  <cols>
    <col min="1" max="1" width="78.5" style="75" customWidth="1"/>
  </cols>
  <sheetData>
    <row r="1" spans="1:1" ht="15">
      <c r="A1" s="71" t="s">
        <v>1</v>
      </c>
    </row>
    <row r="2" spans="1:1" ht="51">
      <c r="A2" s="72" t="s">
        <v>100</v>
      </c>
    </row>
    <row r="3" spans="1:1" ht="17">
      <c r="A3" s="73" t="s">
        <v>101</v>
      </c>
    </row>
    <row r="4" spans="1:1" ht="17">
      <c r="A4" s="72" t="s">
        <v>102</v>
      </c>
    </row>
    <row r="5" spans="1:1" ht="16">
      <c r="A5" s="72"/>
    </row>
    <row r="6" spans="1:1" ht="15">
      <c r="A6" s="71" t="s">
        <v>103</v>
      </c>
    </row>
    <row r="7" spans="1:1" ht="51">
      <c r="A7" s="72" t="s">
        <v>104</v>
      </c>
    </row>
    <row r="8" spans="1:1" ht="15">
      <c r="A8" s="71" t="s">
        <v>105</v>
      </c>
    </row>
    <row r="9" spans="1:1" ht="51">
      <c r="A9" s="72" t="s">
        <v>106</v>
      </c>
    </row>
    <row r="10" spans="1:1" ht="16">
      <c r="A10" s="72"/>
    </row>
    <row r="11" spans="1:1" ht="15">
      <c r="A11" s="71" t="s">
        <v>51</v>
      </c>
    </row>
    <row r="12" spans="1:1" ht="34">
      <c r="A12" s="72" t="s">
        <v>107</v>
      </c>
    </row>
    <row r="13" spans="1:1" ht="15">
      <c r="A13" s="71" t="s">
        <v>52</v>
      </c>
    </row>
    <row r="14" spans="1:1" ht="17">
      <c r="A14" s="72" t="s">
        <v>108</v>
      </c>
    </row>
    <row r="15" spans="1:1" ht="15">
      <c r="A15" s="71" t="s">
        <v>60</v>
      </c>
    </row>
    <row r="16" spans="1:1" ht="68">
      <c r="A16" s="72" t="s">
        <v>109</v>
      </c>
    </row>
    <row r="17" spans="1:1" ht="15">
      <c r="A17" s="71" t="s">
        <v>70</v>
      </c>
    </row>
    <row r="18" spans="1:1" ht="17">
      <c r="A18" s="72" t="s">
        <v>110</v>
      </c>
    </row>
    <row r="19" spans="1:1" ht="17">
      <c r="A19" s="73" t="s">
        <v>111</v>
      </c>
    </row>
    <row r="20" spans="1:1" ht="34">
      <c r="A20" s="72" t="s">
        <v>112</v>
      </c>
    </row>
    <row r="21" spans="1:1" ht="34">
      <c r="A21" s="72" t="s">
        <v>113</v>
      </c>
    </row>
    <row r="22" spans="1:1" ht="14">
      <c r="A22" s="74"/>
    </row>
  </sheetData>
  <phoneticPr fontId="5" type="noConversion"/>
  <pageMargins left="0.7" right="0.7" top="0.75" bottom="0.75" header="0.3" footer="0.3"/>
  <pageSetup orientation="portrait" horizontalDpi="0" verticalDpi="0"/>
  <headerFooter>
    <oddHeader>&amp;LFrank Niccoli&amp;CScenario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Bidding Calc-Pt 1 (Production)</vt:lpstr>
      <vt:lpstr>Bidding Calc-Pt 2 (General)</vt:lpstr>
      <vt:lpstr>Scenario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Niccoli</dc:creator>
  <cp:keywords/>
  <dc:description/>
  <cp:lastModifiedBy>John Sassaman</cp:lastModifiedBy>
  <cp:lastPrinted>2016-11-01T17:05:27Z</cp:lastPrinted>
  <dcterms:created xsi:type="dcterms:W3CDTF">2015-12-08T16:42:23Z</dcterms:created>
  <dcterms:modified xsi:type="dcterms:W3CDTF">2024-09-03T19:44:36Z</dcterms:modified>
  <cp:category/>
</cp:coreProperties>
</file>